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14" i="1" l="1"/>
  <c r="G13" i="1"/>
  <c r="G12" i="1"/>
  <c r="G10" i="1"/>
  <c r="G11" i="1"/>
  <c r="I11" i="1" s="1"/>
  <c r="S28" i="1" l="1"/>
  <c r="S27" i="1"/>
  <c r="T25" i="1"/>
  <c r="S26" i="1"/>
  <c r="S25" i="1"/>
  <c r="O23" i="1"/>
  <c r="O27" i="1"/>
  <c r="P25" i="1"/>
  <c r="O26" i="1"/>
  <c r="O25" i="1"/>
  <c r="O24" i="1"/>
  <c r="K24" i="1" l="1"/>
  <c r="Q24" i="1"/>
  <c r="Q27" i="1"/>
  <c r="Q26" i="1"/>
  <c r="S23" i="1"/>
  <c r="S24" i="1"/>
  <c r="O28" i="1"/>
  <c r="D7" i="1"/>
  <c r="D6" i="1"/>
  <c r="C27" i="1" l="1"/>
  <c r="C14" i="1"/>
  <c r="E14" i="1" s="1"/>
  <c r="I14" i="1" s="1"/>
  <c r="E20" i="1"/>
  <c r="E21" i="1"/>
  <c r="E16" i="1"/>
  <c r="E3" i="1"/>
  <c r="C25" i="1"/>
  <c r="C23" i="1"/>
  <c r="E23" i="1" s="1"/>
  <c r="E19" i="1"/>
  <c r="C24" i="1" s="1"/>
  <c r="E24" i="1" s="1"/>
  <c r="C12" i="1"/>
  <c r="C11" i="1"/>
  <c r="E11" i="1" s="1"/>
  <c r="C10" i="1"/>
  <c r="E10" i="1" s="1"/>
  <c r="K10" i="1" l="1"/>
  <c r="I10" i="1"/>
  <c r="E27" i="1"/>
  <c r="C26" i="1"/>
  <c r="E26" i="1" s="1"/>
  <c r="E25" i="1"/>
  <c r="F25" i="1"/>
  <c r="E28" i="1" s="1"/>
  <c r="M24" i="1"/>
  <c r="G24" i="1"/>
  <c r="I24" i="1" s="1"/>
  <c r="K11" i="1"/>
  <c r="G27" i="1"/>
  <c r="K14" i="1"/>
  <c r="C13" i="1"/>
  <c r="E13" i="1" s="1"/>
  <c r="I13" i="1" s="1"/>
  <c r="F12" i="1"/>
  <c r="R25" i="1"/>
  <c r="M23" i="1"/>
  <c r="I23" i="1"/>
  <c r="G23" i="1"/>
  <c r="K23" i="1" s="1"/>
  <c r="Q23" i="1" s="1"/>
  <c r="E12" i="1"/>
  <c r="I12" i="1" s="1"/>
  <c r="E8" i="1"/>
  <c r="L12" i="1" l="1"/>
  <c r="J12" i="1"/>
  <c r="M27" i="1"/>
  <c r="I27" i="1"/>
  <c r="K27" i="1"/>
  <c r="G26" i="1"/>
  <c r="K13" i="1"/>
  <c r="H25" i="1"/>
  <c r="G25" i="1"/>
  <c r="K12" i="1"/>
  <c r="E15" i="1"/>
  <c r="I26" i="1" l="1"/>
  <c r="K26" i="1"/>
  <c r="M26" i="1" s="1"/>
  <c r="I25" i="1"/>
  <c r="K25" i="1"/>
  <c r="G28" i="1"/>
  <c r="I15" i="1"/>
  <c r="K15" i="1" s="1"/>
  <c r="J25" i="1"/>
  <c r="L25" i="1"/>
  <c r="N25" i="1" s="1"/>
  <c r="I28" i="1" l="1"/>
  <c r="K28" i="1"/>
  <c r="Q25" i="1"/>
  <c r="M25" i="1"/>
  <c r="Q28" i="1" l="1"/>
  <c r="M28" i="1"/>
</calcChain>
</file>

<file path=xl/sharedStrings.xml><?xml version="1.0" encoding="utf-8"?>
<sst xmlns="http://schemas.openxmlformats.org/spreadsheetml/2006/main" count="47" uniqueCount="34">
  <si>
    <t>BNC</t>
  </si>
  <si>
    <t>Cotisations sociales personnelles obligatoires (hors CSG-CRDS)</t>
  </si>
  <si>
    <t xml:space="preserve">Détail du montant des cotisations provisionnelles </t>
  </si>
  <si>
    <t>Montants déclarés pour l'année</t>
  </si>
  <si>
    <t>Cotisations / contributions</t>
  </si>
  <si>
    <t>Allocations familiales</t>
  </si>
  <si>
    <t>Assiette retenue</t>
  </si>
  <si>
    <t>Base forfaitaire pour la formation professionnelle</t>
  </si>
  <si>
    <t>Formation professionnelle</t>
  </si>
  <si>
    <t>TOTAL</t>
  </si>
  <si>
    <t>Taux (%)</t>
  </si>
  <si>
    <t xml:space="preserve">CSG non déductible + CRDS (0,5%) </t>
  </si>
  <si>
    <t>CSG déductible</t>
  </si>
  <si>
    <t>COTISATIONS DE L'ANNEE</t>
  </si>
  <si>
    <t>Régularisation des cotisations de l'année</t>
  </si>
  <si>
    <t>Plafond annuel de la sécurité sociale</t>
  </si>
  <si>
    <t xml:space="preserve">Contribution aux U.R.P.S. </t>
  </si>
  <si>
    <t>Cotisations définitives</t>
  </si>
  <si>
    <t>Base forfaitaire pour la Contrib. à la Formation Pro. : P.A.S.S. de l'année</t>
  </si>
  <si>
    <t>P.A.S.S. = Plafond annuel de la sécurité sociale de l'année</t>
  </si>
  <si>
    <t xml:space="preserve">Contrib. aux U.R.P.S. (max 0,5% P.A.S.S.) </t>
  </si>
  <si>
    <t>Non transmis</t>
  </si>
  <si>
    <t>taxés d'office ou estimation</t>
  </si>
  <si>
    <t>Montants réellement soldés</t>
  </si>
  <si>
    <t>Assiette estimée</t>
  </si>
  <si>
    <t>Montants provisionnels dus</t>
  </si>
  <si>
    <t>Montants définitifs déclarés pour l'année</t>
  </si>
  <si>
    <t>Montants provisionnels réellement soldés</t>
  </si>
  <si>
    <t>Régularisation due en fin d'année n+1</t>
  </si>
  <si>
    <t>Régularisation réellement due en fin d'année n+1</t>
  </si>
  <si>
    <t>Régularisation taxée d'office en fin d'année n+1</t>
  </si>
  <si>
    <t>débit/crédit provisionnel</t>
  </si>
  <si>
    <t>Cotisations taxées d'office (montants définitifs non transmis)</t>
  </si>
  <si>
    <t>débit/crédit (cotisations définitives dues - cotisations payées)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</si>
</sst>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€&quot;;\-#,##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4" tint="-0.499984740745262"/>
      <name val="Times New Roman"/>
      <family val="1"/>
    </font>
    <font>
      <b/>
      <sz val="14"/>
      <color theme="4" tint="-0.499984740745262"/>
      <name val="Times New Roman"/>
      <family val="1"/>
    </font>
    <font>
      <b/>
      <sz val="18"/>
      <color theme="4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4" tint="-0.499984740745262"/>
      <name val="Times New Roman"/>
      <family val="1"/>
    </font>
    <font>
      <b/>
      <sz val="11"/>
      <color theme="4" tint="-0.499984740745262"/>
      <name val="Times New Roman"/>
      <family val="1"/>
    </font>
    <font>
      <b/>
      <sz val="12"/>
      <color theme="4" tint="-0.499984740745262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5" fontId="7" fillId="0" borderId="0" xfId="1" applyNumberFormat="1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5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5" fontId="7" fillId="4" borderId="1" xfId="1" applyNumberFormat="1" applyFont="1" applyFill="1" applyBorder="1" applyAlignment="1">
      <alignment vertical="center"/>
    </xf>
    <xf numFmtId="5" fontId="7" fillId="4" borderId="1" xfId="0" applyNumberFormat="1" applyFont="1" applyFill="1" applyBorder="1" applyAlignment="1">
      <alignment vertical="center"/>
    </xf>
    <xf numFmtId="42" fontId="7" fillId="4" borderId="1" xfId="0" applyNumberFormat="1" applyFont="1" applyFill="1" applyBorder="1" applyAlignment="1">
      <alignment vertical="center"/>
    </xf>
    <xf numFmtId="5" fontId="7" fillId="6" borderId="1" xfId="0" applyNumberFormat="1" applyFont="1" applyFill="1" applyBorder="1" applyAlignment="1">
      <alignment vertical="center"/>
    </xf>
    <xf numFmtId="5" fontId="7" fillId="7" borderId="1" xfId="0" applyNumberFormat="1" applyFont="1" applyFill="1" applyBorder="1" applyAlignment="1">
      <alignment horizontal="right" vertical="center"/>
    </xf>
    <xf numFmtId="5" fontId="11" fillId="4" borderId="1" xfId="0" applyNumberFormat="1" applyFont="1" applyFill="1" applyBorder="1" applyAlignment="1">
      <alignment horizontal="right" vertical="center"/>
    </xf>
    <xf numFmtId="5" fontId="11" fillId="4" borderId="1" xfId="1" applyNumberFormat="1" applyFont="1" applyFill="1" applyBorder="1" applyAlignment="1">
      <alignment horizontal="right" vertical="center"/>
    </xf>
    <xf numFmtId="5" fontId="7" fillId="4" borderId="1" xfId="1" applyNumberFormat="1" applyFont="1" applyFill="1" applyBorder="1" applyAlignment="1">
      <alignment horizontal="right" vertical="center"/>
    </xf>
    <xf numFmtId="5" fontId="11" fillId="7" borderId="1" xfId="1" applyNumberFormat="1" applyFont="1" applyFill="1" applyBorder="1" applyAlignment="1">
      <alignment horizontal="right" vertical="center"/>
    </xf>
    <xf numFmtId="5" fontId="7" fillId="5" borderId="1" xfId="1" applyNumberFormat="1" applyFont="1" applyFill="1" applyBorder="1" applyAlignment="1">
      <alignment horizontal="right" vertical="center"/>
    </xf>
    <xf numFmtId="5" fontId="3" fillId="5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5" fontId="7" fillId="5" borderId="1" xfId="1" applyNumberFormat="1" applyFont="1" applyFill="1" applyBorder="1" applyAlignment="1">
      <alignment horizontal="right" vertical="center"/>
    </xf>
    <xf numFmtId="5" fontId="7" fillId="5" borderId="2" xfId="1" applyNumberFormat="1" applyFont="1" applyFill="1" applyBorder="1" applyAlignment="1">
      <alignment horizontal="right" vertical="center"/>
    </xf>
    <xf numFmtId="5" fontId="7" fillId="5" borderId="3" xfId="1" applyNumberFormat="1" applyFont="1" applyFill="1" applyBorder="1" applyAlignment="1">
      <alignment horizontal="right" vertical="center"/>
    </xf>
    <xf numFmtId="5" fontId="3" fillId="7" borderId="1" xfId="0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right" vertical="center"/>
    </xf>
    <xf numFmtId="164" fontId="3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vertical="center" wrapText="1"/>
    </xf>
    <xf numFmtId="5" fontId="11" fillId="7" borderId="1" xfId="1" applyNumberFormat="1" applyFont="1" applyFill="1" applyBorder="1" applyAlignment="1">
      <alignment horizontal="right" vertical="center"/>
    </xf>
    <xf numFmtId="164" fontId="11" fillId="6" borderId="1" xfId="0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" fontId="6" fillId="2" borderId="0" xfId="0" applyNumberFormat="1" applyFont="1" applyFill="1" applyAlignment="1">
      <alignment horizontal="center" vertical="center"/>
    </xf>
    <xf numFmtId="164" fontId="7" fillId="5" borderId="1" xfId="0" applyNumberFormat="1" applyFont="1" applyFill="1" applyBorder="1" applyAlignment="1">
      <alignment horizontal="right"/>
    </xf>
    <xf numFmtId="5" fontId="11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7" fillId="6" borderId="1" xfId="0" applyNumberFormat="1" applyFont="1" applyFill="1" applyBorder="1" applyAlignment="1">
      <alignment vertical="center"/>
    </xf>
    <xf numFmtId="1" fontId="4" fillId="3" borderId="0" xfId="0" applyNumberFormat="1" applyFont="1" applyFill="1" applyAlignment="1">
      <alignment horizontal="center" vertical="center"/>
    </xf>
    <xf numFmtId="5" fontId="7" fillId="7" borderId="1" xfId="1" applyNumberFormat="1" applyFont="1" applyFill="1" applyBorder="1" applyAlignment="1">
      <alignment horizontal="right" vertical="center"/>
    </xf>
    <xf numFmtId="5" fontId="7" fillId="7" borderId="2" xfId="1" applyNumberFormat="1" applyFont="1" applyFill="1" applyBorder="1" applyAlignment="1">
      <alignment horizontal="right" vertical="center"/>
    </xf>
    <xf numFmtId="164" fontId="7" fillId="7" borderId="1" xfId="0" applyNumberFormat="1" applyFont="1" applyFill="1" applyBorder="1" applyAlignment="1">
      <alignment horizontal="right"/>
    </xf>
    <xf numFmtId="5" fontId="7" fillId="0" borderId="0" xfId="1" applyNumberFormat="1" applyFont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164" fontId="11" fillId="4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164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1" fontId="10" fillId="2" borderId="0" xfId="0" applyNumberFormat="1" applyFont="1" applyFill="1" applyAlignment="1">
      <alignment horizontal="center" vertical="center"/>
    </xf>
    <xf numFmtId="5" fontId="7" fillId="4" borderId="1" xfId="1" applyNumberFormat="1" applyFont="1" applyFill="1" applyBorder="1" applyAlignment="1">
      <alignment horizontal="right" vertical="center"/>
    </xf>
    <xf numFmtId="5" fontId="11" fillId="4" borderId="1" xfId="1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2" fontId="3" fillId="4" borderId="1" xfId="0" applyNumberFormat="1" applyFont="1" applyFill="1" applyBorder="1" applyAlignment="1">
      <alignment horizontal="right" vertical="center"/>
    </xf>
    <xf numFmtId="5" fontId="3" fillId="4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2" fontId="7" fillId="4" borderId="1" xfId="1" applyNumberFormat="1" applyFont="1" applyFill="1" applyBorder="1" applyAlignment="1">
      <alignment horizontal="center" vertical="center"/>
    </xf>
    <xf numFmtId="42" fontId="7" fillId="4" borderId="1" xfId="1" applyNumberFormat="1" applyFont="1" applyFill="1" applyBorder="1" applyAlignment="1">
      <alignment vertical="center"/>
    </xf>
    <xf numFmtId="42" fontId="7" fillId="4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8"/>
  <sheetViews>
    <sheetView tabSelected="1" workbookViewId="0">
      <selection activeCell="G18" sqref="G18:H18"/>
    </sheetView>
  </sheetViews>
  <sheetFormatPr baseColWidth="10" defaultRowHeight="15.75" x14ac:dyDescent="0.25"/>
  <cols>
    <col min="1" max="1" width="10.140625" style="1" customWidth="1"/>
    <col min="2" max="2" width="38.7109375" style="1" customWidth="1"/>
    <col min="3" max="3" width="23.85546875" style="1" customWidth="1"/>
    <col min="4" max="4" width="10.42578125" style="1" customWidth="1"/>
    <col min="5" max="5" width="11.7109375" style="1" customWidth="1"/>
    <col min="6" max="6" width="12.7109375" style="1" customWidth="1"/>
    <col min="7" max="7" width="11.7109375" style="1" customWidth="1"/>
    <col min="8" max="8" width="12.7109375" style="1" customWidth="1"/>
    <col min="9" max="9" width="11.7109375" style="1" customWidth="1"/>
    <col min="10" max="10" width="12.7109375" style="1" customWidth="1"/>
    <col min="11" max="16384" width="11.42578125" style="1"/>
  </cols>
  <sheetData>
    <row r="2" spans="2:12" ht="26.1" customHeight="1" x14ac:dyDescent="0.25">
      <c r="B2" s="65" t="s">
        <v>13</v>
      </c>
      <c r="C2" s="65"/>
      <c r="D2" s="65"/>
      <c r="E2" s="40">
        <v>2014</v>
      </c>
      <c r="F2" s="40"/>
      <c r="G2" s="40"/>
      <c r="H2" s="40"/>
    </row>
    <row r="3" spans="2:12" ht="30" customHeight="1" x14ac:dyDescent="0.25">
      <c r="B3" s="67" t="s">
        <v>3</v>
      </c>
      <c r="C3" s="67"/>
      <c r="D3" s="67"/>
      <c r="E3" s="50">
        <f>E2-2</f>
        <v>2012</v>
      </c>
      <c r="F3" s="50"/>
      <c r="G3" s="9" t="s">
        <v>21</v>
      </c>
      <c r="H3" s="10" t="s">
        <v>22</v>
      </c>
    </row>
    <row r="4" spans="2:12" x14ac:dyDescent="0.25">
      <c r="B4" s="66" t="s">
        <v>0</v>
      </c>
      <c r="C4" s="66"/>
      <c r="D4" s="66"/>
      <c r="E4" s="51">
        <v>90000</v>
      </c>
      <c r="F4" s="51"/>
      <c r="G4" s="43"/>
      <c r="H4" s="43"/>
    </row>
    <row r="5" spans="2:12" x14ac:dyDescent="0.25">
      <c r="B5" s="66" t="s">
        <v>1</v>
      </c>
      <c r="C5" s="66"/>
      <c r="D5" s="66"/>
      <c r="E5" s="51">
        <v>35000</v>
      </c>
      <c r="F5" s="51"/>
      <c r="G5" s="43"/>
      <c r="H5" s="43"/>
    </row>
    <row r="6" spans="2:12" x14ac:dyDescent="0.25">
      <c r="B6" s="66" t="s">
        <v>18</v>
      </c>
      <c r="C6" s="66"/>
      <c r="D6" s="3">
        <f>E2-1</f>
        <v>2013</v>
      </c>
      <c r="E6" s="44">
        <v>37032</v>
      </c>
      <c r="F6" s="44"/>
      <c r="G6" s="44"/>
      <c r="H6" s="44"/>
    </row>
    <row r="7" spans="2:12" x14ac:dyDescent="0.25">
      <c r="B7" s="66" t="s">
        <v>19</v>
      </c>
      <c r="C7" s="66"/>
      <c r="D7" s="3">
        <f>E2</f>
        <v>2014</v>
      </c>
      <c r="E7" s="44">
        <v>37548</v>
      </c>
      <c r="F7" s="44"/>
      <c r="G7" s="44"/>
      <c r="H7" s="44"/>
    </row>
    <row r="8" spans="2:12" ht="26.1" customHeight="1" x14ac:dyDescent="0.25">
      <c r="B8" s="62" t="s">
        <v>2</v>
      </c>
      <c r="C8" s="62"/>
      <c r="D8" s="62"/>
      <c r="E8" s="35">
        <f>E2</f>
        <v>2014</v>
      </c>
      <c r="F8" s="35"/>
      <c r="G8" s="35"/>
      <c r="H8" s="35"/>
      <c r="I8" s="35"/>
      <c r="J8" s="35"/>
      <c r="K8" s="35"/>
      <c r="L8" s="35"/>
    </row>
    <row r="9" spans="2:12" s="2" customFormat="1" ht="21.95" customHeight="1" x14ac:dyDescent="0.25">
      <c r="B9" s="8" t="s">
        <v>4</v>
      </c>
      <c r="C9" s="8" t="s">
        <v>6</v>
      </c>
      <c r="D9" s="8" t="s">
        <v>10</v>
      </c>
      <c r="E9" s="38" t="s">
        <v>25</v>
      </c>
      <c r="F9" s="38"/>
      <c r="G9" s="38" t="s">
        <v>24</v>
      </c>
      <c r="H9" s="38"/>
      <c r="I9" s="38" t="s">
        <v>23</v>
      </c>
      <c r="J9" s="38"/>
      <c r="K9" s="38" t="s">
        <v>31</v>
      </c>
      <c r="L9" s="38"/>
    </row>
    <row r="10" spans="2:12" x14ac:dyDescent="0.25">
      <c r="B10" s="4" t="s">
        <v>5</v>
      </c>
      <c r="C10" s="11">
        <f>E4</f>
        <v>90000</v>
      </c>
      <c r="D10" s="6">
        <v>5.25</v>
      </c>
      <c r="E10" s="60">
        <f>C10*D10/100</f>
        <v>4725</v>
      </c>
      <c r="F10" s="60"/>
      <c r="G10" s="41" t="str">
        <f>IF(G4&gt;0,G4,"Montants déclarés")</f>
        <v>Montants déclarés</v>
      </c>
      <c r="H10" s="42"/>
      <c r="I10" s="28">
        <f>IF(G4&gt;0,ROUND(G10*D10/100,0),E10)</f>
        <v>4725</v>
      </c>
      <c r="J10" s="28"/>
      <c r="K10" s="39">
        <f t="shared" ref="K10:K15" si="0">I10-E10</f>
        <v>0</v>
      </c>
      <c r="L10" s="39"/>
    </row>
    <row r="11" spans="2:12" x14ac:dyDescent="0.25">
      <c r="B11" s="4" t="s">
        <v>8</v>
      </c>
      <c r="C11" s="12">
        <f>E6</f>
        <v>37032</v>
      </c>
      <c r="D11" s="6">
        <v>0.25</v>
      </c>
      <c r="E11" s="61">
        <f>C11*D11/100</f>
        <v>92.58</v>
      </c>
      <c r="F11" s="61"/>
      <c r="G11" s="41" t="str">
        <f>IF(G4&gt;0,E6,"Montants déclarés")</f>
        <v>Montants déclarés</v>
      </c>
      <c r="H11" s="42"/>
      <c r="I11" s="28">
        <f>IF(G4&gt;0,ROUND(G11*D11/100,0),E11)</f>
        <v>92.58</v>
      </c>
      <c r="J11" s="28"/>
      <c r="K11" s="39">
        <f t="shared" si="0"/>
        <v>0</v>
      </c>
      <c r="L11" s="39"/>
    </row>
    <row r="12" spans="2:12" x14ac:dyDescent="0.25">
      <c r="B12" s="4" t="s">
        <v>12</v>
      </c>
      <c r="C12" s="12">
        <f>E4+E5</f>
        <v>125000</v>
      </c>
      <c r="D12" s="6">
        <v>5.0999999999999996</v>
      </c>
      <c r="E12" s="13">
        <f>C12*D12/100</f>
        <v>6375</v>
      </c>
      <c r="F12" s="59">
        <f>ROUND(C12*(D12+D13)/100,0)</f>
        <v>10000</v>
      </c>
      <c r="G12" s="41" t="str">
        <f>IF(G4&gt;0,G4+G5,"Montants déclarés")</f>
        <v>Montants déclarés</v>
      </c>
      <c r="H12" s="42"/>
      <c r="I12" s="15">
        <f>IF(G4&gt;0,ROUND(G12*D12/100,0),E12)</f>
        <v>6375</v>
      </c>
      <c r="J12" s="28">
        <f>IF(G4&gt;0,ROUND(G12*(D12+D13)/100,0),F12)</f>
        <v>10000</v>
      </c>
      <c r="K12" s="14">
        <f t="shared" si="0"/>
        <v>0</v>
      </c>
      <c r="L12" s="39">
        <f>J12-F12</f>
        <v>0</v>
      </c>
    </row>
    <row r="13" spans="2:12" x14ac:dyDescent="0.25">
      <c r="B13" s="4" t="s">
        <v>11</v>
      </c>
      <c r="C13" s="12">
        <f>C12</f>
        <v>125000</v>
      </c>
      <c r="D13" s="6">
        <v>2.9</v>
      </c>
      <c r="E13" s="13">
        <f>C13*D13/100</f>
        <v>3625</v>
      </c>
      <c r="F13" s="59"/>
      <c r="G13" s="41" t="str">
        <f>IF(G4&gt;0,G4+G5,"Montants déclarés")</f>
        <v>Montants déclarés</v>
      </c>
      <c r="H13" s="42"/>
      <c r="I13" s="15">
        <f>IF(G4&gt;0,ROUND(G13*D13/100,0),E13)</f>
        <v>3625</v>
      </c>
      <c r="J13" s="28"/>
      <c r="K13" s="14">
        <f t="shared" si="0"/>
        <v>0</v>
      </c>
      <c r="L13" s="39"/>
    </row>
    <row r="14" spans="2:12" x14ac:dyDescent="0.25">
      <c r="B14" s="4" t="s">
        <v>20</v>
      </c>
      <c r="C14" s="12">
        <f>E4</f>
        <v>90000</v>
      </c>
      <c r="D14" s="6">
        <v>0.3</v>
      </c>
      <c r="E14" s="61">
        <f>MIN(C14*D14/100,E7*0.005)</f>
        <v>187.74</v>
      </c>
      <c r="F14" s="61"/>
      <c r="G14" s="41" t="str">
        <f>IF(G4&gt;0,G4,"Montants déclarés")</f>
        <v>Montants déclarés</v>
      </c>
      <c r="H14" s="42"/>
      <c r="I14" s="28">
        <f>IF(G4&gt;0,ROUND(MIN(G14*D14/100,E7*0.005),0),E14)</f>
        <v>187.74</v>
      </c>
      <c r="J14" s="28"/>
      <c r="K14" s="39">
        <f t="shared" si="0"/>
        <v>0</v>
      </c>
      <c r="L14" s="39"/>
    </row>
    <row r="15" spans="2:12" ht="26.1" customHeight="1" x14ac:dyDescent="0.25">
      <c r="B15" s="58" t="s">
        <v>9</v>
      </c>
      <c r="C15" s="58"/>
      <c r="D15" s="58"/>
      <c r="E15" s="55">
        <f>ROUND(E10,0)+ROUND(E11,0)+ROUND(F12,0)+ROUND(E14,0)</f>
        <v>15006</v>
      </c>
      <c r="F15" s="55"/>
      <c r="G15" s="47"/>
      <c r="H15" s="47"/>
      <c r="I15" s="29">
        <f>IF(G4&gt;0,ROUND(I10,0)+ROUND(I11,0)+ROUND(J12,0)+ROUND(I14,0),E15)</f>
        <v>15006</v>
      </c>
      <c r="J15" s="30"/>
      <c r="K15" s="33">
        <f t="shared" si="0"/>
        <v>0</v>
      </c>
      <c r="L15" s="34"/>
    </row>
    <row r="16" spans="2:12" ht="30" customHeight="1" x14ac:dyDescent="0.25">
      <c r="B16" s="63" t="s">
        <v>26</v>
      </c>
      <c r="C16" s="63"/>
      <c r="D16" s="63"/>
      <c r="E16" s="45">
        <f>E2</f>
        <v>2014</v>
      </c>
      <c r="F16" s="45"/>
      <c r="G16" s="9" t="s">
        <v>21</v>
      </c>
      <c r="H16" s="10" t="s">
        <v>22</v>
      </c>
    </row>
    <row r="17" spans="2:20" x14ac:dyDescent="0.25">
      <c r="B17" s="64" t="s">
        <v>0</v>
      </c>
      <c r="C17" s="64"/>
      <c r="D17" s="64"/>
      <c r="E17" s="52">
        <v>90000</v>
      </c>
      <c r="F17" s="52"/>
      <c r="G17" s="36"/>
      <c r="H17" s="36"/>
    </row>
    <row r="18" spans="2:20" x14ac:dyDescent="0.25">
      <c r="B18" s="64" t="s">
        <v>1</v>
      </c>
      <c r="C18" s="64"/>
      <c r="D18" s="64"/>
      <c r="E18" s="52">
        <v>35000</v>
      </c>
      <c r="F18" s="52"/>
      <c r="G18" s="36"/>
      <c r="H18" s="36"/>
    </row>
    <row r="19" spans="2:20" x14ac:dyDescent="0.25">
      <c r="B19" s="64" t="s">
        <v>7</v>
      </c>
      <c r="C19" s="64"/>
      <c r="D19" s="64"/>
      <c r="E19" s="37">
        <f>E6</f>
        <v>37032</v>
      </c>
      <c r="F19" s="37"/>
      <c r="G19" s="37"/>
      <c r="H19" s="37"/>
    </row>
    <row r="20" spans="2:20" x14ac:dyDescent="0.25">
      <c r="B20" s="64" t="s">
        <v>15</v>
      </c>
      <c r="C20" s="64"/>
      <c r="D20" s="64"/>
      <c r="E20" s="37">
        <f>E7</f>
        <v>37548</v>
      </c>
      <c r="F20" s="37"/>
      <c r="G20" s="37"/>
      <c r="H20" s="37"/>
    </row>
    <row r="21" spans="2:20" ht="26.1" customHeight="1" x14ac:dyDescent="0.25">
      <c r="B21" s="62" t="s">
        <v>14</v>
      </c>
      <c r="C21" s="62"/>
      <c r="D21" s="62"/>
      <c r="E21" s="35">
        <f>E2</f>
        <v>2014</v>
      </c>
      <c r="F21" s="35"/>
      <c r="G21" s="35"/>
      <c r="H21" s="35"/>
      <c r="I21" s="35"/>
      <c r="J21" s="35"/>
    </row>
    <row r="22" spans="2:20" s="2" customFormat="1" ht="42" customHeight="1" x14ac:dyDescent="0.25">
      <c r="B22" s="8" t="s">
        <v>4</v>
      </c>
      <c r="C22" s="8" t="s">
        <v>6</v>
      </c>
      <c r="D22" s="8" t="s">
        <v>10</v>
      </c>
      <c r="E22" s="57" t="s">
        <v>17</v>
      </c>
      <c r="F22" s="57"/>
      <c r="G22" s="54" t="s">
        <v>25</v>
      </c>
      <c r="H22" s="54"/>
      <c r="I22" s="53" t="s">
        <v>28</v>
      </c>
      <c r="J22" s="53"/>
      <c r="K22" s="27" t="s">
        <v>27</v>
      </c>
      <c r="L22" s="27"/>
      <c r="M22" s="31" t="s">
        <v>29</v>
      </c>
      <c r="N22" s="31"/>
      <c r="O22" s="22" t="s">
        <v>32</v>
      </c>
      <c r="P22" s="22"/>
      <c r="Q22" s="22" t="s">
        <v>30</v>
      </c>
      <c r="R22" s="22"/>
      <c r="S22" s="22" t="s">
        <v>33</v>
      </c>
      <c r="T22" s="22"/>
    </row>
    <row r="23" spans="2:20" x14ac:dyDescent="0.25">
      <c r="B23" s="4" t="s">
        <v>5</v>
      </c>
      <c r="C23" s="5">
        <f>E17</f>
        <v>90000</v>
      </c>
      <c r="D23" s="6">
        <v>5.4</v>
      </c>
      <c r="E23" s="52">
        <f>ROUND(C23*D23/100,0)</f>
        <v>4860</v>
      </c>
      <c r="F23" s="52"/>
      <c r="G23" s="51">
        <f t="shared" ref="G23:G27" si="1">E10</f>
        <v>4725</v>
      </c>
      <c r="H23" s="51"/>
      <c r="I23" s="46">
        <f t="shared" ref="I23:I28" si="2">E23-G23</f>
        <v>135</v>
      </c>
      <c r="J23" s="46"/>
      <c r="K23" s="28">
        <f>IF(G4&gt;0,I10,G23)</f>
        <v>4725</v>
      </c>
      <c r="L23" s="28"/>
      <c r="M23" s="32">
        <f t="shared" ref="M23:M28" si="3">E23-K23</f>
        <v>135</v>
      </c>
      <c r="N23" s="32"/>
      <c r="O23" s="24" t="str">
        <f>IF(G17&gt;0,ROUND(G17*D23/100,0),"Déjà régularisée")</f>
        <v>Déjà régularisée</v>
      </c>
      <c r="P23" s="25"/>
      <c r="Q23" s="24" t="str">
        <f>IF(G17&gt;0,O23-K23,"Déjà régularisée")</f>
        <v>Déjà régularisée</v>
      </c>
      <c r="R23" s="25"/>
      <c r="S23" s="23" t="str">
        <f>IF(G17&gt;0,E23-O23,"Néant")</f>
        <v>Néant</v>
      </c>
      <c r="T23" s="23"/>
    </row>
    <row r="24" spans="2:20" x14ac:dyDescent="0.25">
      <c r="B24" s="4" t="s">
        <v>8</v>
      </c>
      <c r="C24" s="7">
        <f>E19</f>
        <v>37032</v>
      </c>
      <c r="D24" s="6">
        <v>0.25</v>
      </c>
      <c r="E24" s="52">
        <f>ROUND(C24*D24/100,0)</f>
        <v>93</v>
      </c>
      <c r="F24" s="52"/>
      <c r="G24" s="51">
        <f t="shared" si="1"/>
        <v>92.58</v>
      </c>
      <c r="H24" s="51"/>
      <c r="I24" s="46">
        <f t="shared" si="2"/>
        <v>0.42000000000000171</v>
      </c>
      <c r="J24" s="46"/>
      <c r="K24" s="28">
        <f>IF(G4&gt;0,I11,G24)</f>
        <v>92.58</v>
      </c>
      <c r="L24" s="28"/>
      <c r="M24" s="32">
        <f t="shared" si="3"/>
        <v>0.42000000000000171</v>
      </c>
      <c r="N24" s="32"/>
      <c r="O24" s="24" t="str">
        <f>IF(G17&gt;0,ROUND(E19*D24/100,0),"Déjà régularisée")</f>
        <v>Déjà régularisée</v>
      </c>
      <c r="P24" s="25"/>
      <c r="Q24" s="24" t="str">
        <f>IF(G17&gt;0,O24-K24,"Déjà régularisée")</f>
        <v>Déjà régularisée</v>
      </c>
      <c r="R24" s="25"/>
      <c r="S24" s="23" t="str">
        <f>IF(G17&gt;0,E24-O24,"Néant")</f>
        <v>Néant</v>
      </c>
      <c r="T24" s="23"/>
    </row>
    <row r="25" spans="2:20" x14ac:dyDescent="0.25">
      <c r="B25" s="4" t="s">
        <v>12</v>
      </c>
      <c r="C25" s="7">
        <f>E17+E18</f>
        <v>125000</v>
      </c>
      <c r="D25" s="6">
        <v>5.0999999999999996</v>
      </c>
      <c r="E25" s="17">
        <f>ROUND(C25*D25/100,0)</f>
        <v>6375</v>
      </c>
      <c r="F25" s="52">
        <f>ROUND(C25*(D25+D26)/100,0)</f>
        <v>10000</v>
      </c>
      <c r="G25" s="18">
        <f t="shared" si="1"/>
        <v>6375</v>
      </c>
      <c r="H25" s="51">
        <f>F12</f>
        <v>10000</v>
      </c>
      <c r="I25" s="16">
        <f t="shared" si="2"/>
        <v>0</v>
      </c>
      <c r="J25" s="46">
        <f>F25-H25</f>
        <v>0</v>
      </c>
      <c r="K25" s="15">
        <f>IF(G4&gt;0,I12,G25)</f>
        <v>6375</v>
      </c>
      <c r="L25" s="28">
        <f>IF(G4&gt;0,J12,H25)</f>
        <v>10000</v>
      </c>
      <c r="M25" s="19">
        <f t="shared" si="3"/>
        <v>0</v>
      </c>
      <c r="N25" s="32">
        <f>F25-L25</f>
        <v>0</v>
      </c>
      <c r="O25" s="20" t="str">
        <f>IF(G17&gt;0,ROUND((G17+G18)*D25/100,0),"Régularisée")</f>
        <v>Régularisée</v>
      </c>
      <c r="P25" s="23" t="str">
        <f>IF(G17&gt;0,ROUND((G17+G18)*(D25+D26)/100,0),"Régularisée")</f>
        <v>Régularisée</v>
      </c>
      <c r="Q25" s="20" t="str">
        <f>IF(G17&gt;0,O25-K25,"Régularisée")</f>
        <v>Régularisée</v>
      </c>
      <c r="R25" s="23" t="str">
        <f>IF(G17&gt;0,P25-L25,"Régularisée")</f>
        <v>Régularisée</v>
      </c>
      <c r="S25" s="20" t="str">
        <f>IF(G17&gt;0,E25-O25,"Néant")</f>
        <v>Néant</v>
      </c>
      <c r="T25" s="23" t="str">
        <f>IF(G17&gt;0,F25-P25,"Néant")</f>
        <v>Néant</v>
      </c>
    </row>
    <row r="26" spans="2:20" x14ac:dyDescent="0.25">
      <c r="B26" s="4" t="s">
        <v>11</v>
      </c>
      <c r="C26" s="7">
        <f>C25</f>
        <v>125000</v>
      </c>
      <c r="D26" s="6">
        <v>2.9</v>
      </c>
      <c r="E26" s="17">
        <f>ROUND(C26*D26/100,0)</f>
        <v>3625</v>
      </c>
      <c r="F26" s="52"/>
      <c r="G26" s="18">
        <f t="shared" si="1"/>
        <v>3625</v>
      </c>
      <c r="H26" s="51"/>
      <c r="I26" s="16">
        <f t="shared" si="2"/>
        <v>0</v>
      </c>
      <c r="J26" s="46"/>
      <c r="K26" s="15">
        <f>IF(G4&gt;0,I13,G26)</f>
        <v>3625</v>
      </c>
      <c r="L26" s="28"/>
      <c r="M26" s="19">
        <f t="shared" si="3"/>
        <v>0</v>
      </c>
      <c r="N26" s="32"/>
      <c r="O26" s="20" t="str">
        <f>IF(G17&gt;0,ROUND((G17+G18)*D26/100,0),"Régularisée")</f>
        <v>Régularisée</v>
      </c>
      <c r="P26" s="23"/>
      <c r="Q26" s="20" t="str">
        <f>IF(G17&gt;0,O26-K26,"Régularisée")</f>
        <v>Régularisée</v>
      </c>
      <c r="R26" s="23"/>
      <c r="S26" s="20" t="str">
        <f>IF(G17&gt;0,E26-O26,"Néant")</f>
        <v>Néant</v>
      </c>
      <c r="T26" s="23"/>
    </row>
    <row r="27" spans="2:20" x14ac:dyDescent="0.25">
      <c r="B27" s="4" t="s">
        <v>16</v>
      </c>
      <c r="C27" s="7">
        <f>E17</f>
        <v>90000</v>
      </c>
      <c r="D27" s="6">
        <v>0.3</v>
      </c>
      <c r="E27" s="52">
        <f>ROUND(MIN(C27*D27/100,E20*0.005),0)</f>
        <v>188</v>
      </c>
      <c r="F27" s="52"/>
      <c r="G27" s="51">
        <f t="shared" si="1"/>
        <v>187.74</v>
      </c>
      <c r="H27" s="51"/>
      <c r="I27" s="46">
        <f t="shared" si="2"/>
        <v>0.25999999999999091</v>
      </c>
      <c r="J27" s="46"/>
      <c r="K27" s="28">
        <f>IF(G4&gt;0,I14,G27)</f>
        <v>187.74</v>
      </c>
      <c r="L27" s="28"/>
      <c r="M27" s="32">
        <f t="shared" si="3"/>
        <v>0.25999999999999091</v>
      </c>
      <c r="N27" s="32"/>
      <c r="O27" s="23" t="str">
        <f>IF(G17&gt;0,ROUND(MIN(G17*D27/100,E20*0.005),0),"Déjà régularisée")</f>
        <v>Déjà régularisée</v>
      </c>
      <c r="P27" s="23"/>
      <c r="Q27" s="23" t="str">
        <f>IF(G17&gt;0,O27-K27,"Déjà régularisée")</f>
        <v>Déjà régularisée</v>
      </c>
      <c r="R27" s="23"/>
      <c r="S27" s="23" t="str">
        <f>IF(G17&gt;0,E27-O27,"Néant")</f>
        <v>Néant</v>
      </c>
      <c r="T27" s="23"/>
    </row>
    <row r="28" spans="2:20" ht="26.1" customHeight="1" x14ac:dyDescent="0.25">
      <c r="B28" s="58" t="s">
        <v>9</v>
      </c>
      <c r="C28" s="58"/>
      <c r="D28" s="58"/>
      <c r="E28" s="56">
        <f>ROUND(E23,0)+ROUND(E24,0)+ROUND(F25,0)+ROUND(E27,0)</f>
        <v>15141</v>
      </c>
      <c r="F28" s="56"/>
      <c r="G28" s="55">
        <f>E15</f>
        <v>15006</v>
      </c>
      <c r="H28" s="56"/>
      <c r="I28" s="48">
        <f t="shared" si="2"/>
        <v>135</v>
      </c>
      <c r="J28" s="49"/>
      <c r="K28" s="29">
        <f>IF(G4&gt;0,I15,G28)</f>
        <v>15006</v>
      </c>
      <c r="L28" s="30"/>
      <c r="M28" s="26">
        <f t="shared" si="3"/>
        <v>135</v>
      </c>
      <c r="N28" s="26"/>
      <c r="O28" s="21" t="str">
        <f>IF(G17&gt;0,ROUND(O23,0)+ROUND(O24,0)+ROUND(P25,0)+ROUND(O27,0),"Déjà régularisée")</f>
        <v>Déjà régularisée</v>
      </c>
      <c r="P28" s="21"/>
      <c r="Q28" s="21" t="str">
        <f>IF(G17&gt;0,O28-K28,"Déjà régularisée")</f>
        <v>Déjà régularisée</v>
      </c>
      <c r="R28" s="21"/>
      <c r="S28" s="21" t="str">
        <f>IF(G17&gt;0,E28-O28,"Néant")</f>
        <v>Néant</v>
      </c>
      <c r="T28" s="21"/>
    </row>
  </sheetData>
  <mergeCells count="105">
    <mergeCell ref="B2:D2"/>
    <mergeCell ref="B17:D17"/>
    <mergeCell ref="B20:D20"/>
    <mergeCell ref="B4:D4"/>
    <mergeCell ref="B5:D5"/>
    <mergeCell ref="B3:D3"/>
    <mergeCell ref="B8:D8"/>
    <mergeCell ref="B15:D15"/>
    <mergeCell ref="B6:C6"/>
    <mergeCell ref="B7:C7"/>
    <mergeCell ref="B28:D28"/>
    <mergeCell ref="F12:F13"/>
    <mergeCell ref="E9:F9"/>
    <mergeCell ref="E15:F15"/>
    <mergeCell ref="E10:F10"/>
    <mergeCell ref="E11:F11"/>
    <mergeCell ref="E14:F14"/>
    <mergeCell ref="E27:F27"/>
    <mergeCell ref="E28:F28"/>
    <mergeCell ref="B21:D21"/>
    <mergeCell ref="B16:D16"/>
    <mergeCell ref="B18:D18"/>
    <mergeCell ref="B19:D19"/>
    <mergeCell ref="I28:J28"/>
    <mergeCell ref="E3:F3"/>
    <mergeCell ref="E4:F4"/>
    <mergeCell ref="E5:F5"/>
    <mergeCell ref="E17:F17"/>
    <mergeCell ref="E18:F18"/>
    <mergeCell ref="I22:J22"/>
    <mergeCell ref="I23:J23"/>
    <mergeCell ref="I24:J24"/>
    <mergeCell ref="G22:H22"/>
    <mergeCell ref="G23:H23"/>
    <mergeCell ref="G24:H24"/>
    <mergeCell ref="H25:H26"/>
    <mergeCell ref="G27:H27"/>
    <mergeCell ref="G28:H28"/>
    <mergeCell ref="E22:F22"/>
    <mergeCell ref="E23:F23"/>
    <mergeCell ref="E24:F24"/>
    <mergeCell ref="F25:F26"/>
    <mergeCell ref="G12:H12"/>
    <mergeCell ref="G13:H13"/>
    <mergeCell ref="E20:H20"/>
    <mergeCell ref="E21:J21"/>
    <mergeCell ref="J25:J26"/>
    <mergeCell ref="I27:J27"/>
    <mergeCell ref="I10:J10"/>
    <mergeCell ref="I11:J11"/>
    <mergeCell ref="I14:J14"/>
    <mergeCell ref="I9:J9"/>
    <mergeCell ref="G15:H15"/>
    <mergeCell ref="G14:H14"/>
    <mergeCell ref="J12:J13"/>
    <mergeCell ref="I15:J15"/>
    <mergeCell ref="E2:H2"/>
    <mergeCell ref="G9:H9"/>
    <mergeCell ref="G10:H10"/>
    <mergeCell ref="G11:H11"/>
    <mergeCell ref="G4:H4"/>
    <mergeCell ref="G5:H5"/>
    <mergeCell ref="E6:H6"/>
    <mergeCell ref="E7:H7"/>
    <mergeCell ref="E16:F16"/>
    <mergeCell ref="K15:L15"/>
    <mergeCell ref="E8:L8"/>
    <mergeCell ref="G17:H17"/>
    <mergeCell ref="G18:H18"/>
    <mergeCell ref="E19:H19"/>
    <mergeCell ref="K9:L9"/>
    <mergeCell ref="K10:L10"/>
    <mergeCell ref="K11:L11"/>
    <mergeCell ref="L12:L13"/>
    <mergeCell ref="K14:L14"/>
    <mergeCell ref="M28:N28"/>
    <mergeCell ref="K22:L22"/>
    <mergeCell ref="K23:L23"/>
    <mergeCell ref="K24:L24"/>
    <mergeCell ref="L25:L26"/>
    <mergeCell ref="K27:L27"/>
    <mergeCell ref="K28:L28"/>
    <mergeCell ref="M22:N22"/>
    <mergeCell ref="M23:N23"/>
    <mergeCell ref="M24:N24"/>
    <mergeCell ref="N25:N26"/>
    <mergeCell ref="M27:N27"/>
    <mergeCell ref="S28:T28"/>
    <mergeCell ref="S22:T22"/>
    <mergeCell ref="S23:T23"/>
    <mergeCell ref="S24:T24"/>
    <mergeCell ref="T25:T26"/>
    <mergeCell ref="S27:T27"/>
    <mergeCell ref="O28:P28"/>
    <mergeCell ref="Q22:R22"/>
    <mergeCell ref="Q23:R23"/>
    <mergeCell ref="Q24:R24"/>
    <mergeCell ref="R25:R26"/>
    <mergeCell ref="Q27:R27"/>
    <mergeCell ref="Q28:R28"/>
    <mergeCell ref="O22:P22"/>
    <mergeCell ref="O23:P23"/>
    <mergeCell ref="O24:P24"/>
    <mergeCell ref="P25:P26"/>
    <mergeCell ref="O27:P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Lucas</cp:lastModifiedBy>
  <dcterms:created xsi:type="dcterms:W3CDTF">2014-07-27T18:07:11Z</dcterms:created>
  <dcterms:modified xsi:type="dcterms:W3CDTF">2014-08-17T07:55:12Z</dcterms:modified>
</cp:coreProperties>
</file>